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\соз 13\ЗАКУПКИ\ЗАКУПКИ 2024\2-2024 Проведение СМР  ДЕТ_САД\"/>
    </mc:Choice>
  </mc:AlternateContent>
  <bookViews>
    <workbookView xWindow="0" yWindow="0" windowWidth="27225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38" i="1" l="1"/>
  <c r="K26" i="1" l="1"/>
  <c r="K19" i="1" l="1"/>
  <c r="D29" i="1"/>
  <c r="D27" i="1"/>
  <c r="D11" i="1"/>
  <c r="K11" i="1" s="1"/>
  <c r="D6" i="1"/>
  <c r="D7" i="1"/>
  <c r="D19" i="1" l="1"/>
  <c r="F55" i="1"/>
  <c r="K12" i="1" l="1"/>
  <c r="K14" i="1" l="1"/>
  <c r="A8" i="1" l="1"/>
  <c r="A9" i="1" s="1"/>
  <c r="A20" i="1" s="1"/>
  <c r="A21" i="1" s="1"/>
  <c r="A22" i="1" s="1"/>
  <c r="K18" i="1"/>
  <c r="K15" i="1"/>
  <c r="D20" i="1"/>
  <c r="D21" i="1" l="1"/>
  <c r="K20" i="1"/>
  <c r="D22" i="1" l="1"/>
  <c r="K22" i="1" s="1"/>
  <c r="A41" i="1"/>
  <c r="A42" i="1" s="1"/>
  <c r="A43" i="1" s="1"/>
  <c r="A44" i="1" s="1"/>
  <c r="F57" i="1"/>
  <c r="F59" i="1" s="1"/>
  <c r="M57" i="1"/>
  <c r="N57" i="1" l="1"/>
  <c r="N59" i="1" s="1"/>
  <c r="M59" i="1"/>
</calcChain>
</file>

<file path=xl/sharedStrings.xml><?xml version="1.0" encoding="utf-8"?>
<sst xmlns="http://schemas.openxmlformats.org/spreadsheetml/2006/main" count="218" uniqueCount="141">
  <si>
    <t>Ед.изм.</t>
  </si>
  <si>
    <t>Кол-во</t>
  </si>
  <si>
    <t>Цена</t>
  </si>
  <si>
    <t>Наименование работ</t>
  </si>
  <si>
    <t>Сумма (работы)</t>
  </si>
  <si>
    <t>Наименование материала</t>
  </si>
  <si>
    <t>Сумма (материалы)</t>
  </si>
  <si>
    <t>Всего</t>
  </si>
  <si>
    <t>ИТОГО</t>
  </si>
  <si>
    <t>№</t>
  </si>
  <si>
    <t>м2</t>
  </si>
  <si>
    <t>шт</t>
  </si>
  <si>
    <t xml:space="preserve">Монтаж перегородок из ГКЛ  на каркасе из оцинкованных металлических профилей, со звукоизоляцией </t>
  </si>
  <si>
    <t>Грунтовка стен 3 слоя</t>
  </si>
  <si>
    <t>Шлифовка стен перед покраской</t>
  </si>
  <si>
    <t>Покраска стен в.э краской 2 раза</t>
  </si>
  <si>
    <t>Монтаж  деревянной одностворчатой двери (размер проёма 0,8х2,1м)</t>
  </si>
  <si>
    <t>м.п.</t>
  </si>
  <si>
    <t xml:space="preserve">Монтаж плинтуса ПВХ с фурнитурой </t>
  </si>
  <si>
    <t>Доставка материалов на объект</t>
  </si>
  <si>
    <t>рейс</t>
  </si>
  <si>
    <t>Профиль наравляющий 100х40х3000 толщина 0,6 мм</t>
  </si>
  <si>
    <t>Профиль стоечный 100*50*3000 толщина 0,6 мм</t>
  </si>
  <si>
    <t>Шуруп саморез металл-металл 4,2х19 мм цинк</t>
  </si>
  <si>
    <t>Саморез по гипсокартону 3,5*35 мм</t>
  </si>
  <si>
    <t>Дюбель универсальный 6/65</t>
  </si>
  <si>
    <t>Шуруп саморез гипс-дерево 3,9*65 мм</t>
  </si>
  <si>
    <t>Каменная вата Технониколь Техноакустик 1200*600*100</t>
  </si>
  <si>
    <t>11.1</t>
  </si>
  <si>
    <t>Грунтовка Glims,10 кг</t>
  </si>
  <si>
    <t>Шпатлевка «Оптимист» S601, 9кг</t>
  </si>
  <si>
    <t>Краска интерьерная «Альпина»,10л</t>
  </si>
  <si>
    <t>м.п</t>
  </si>
  <si>
    <t>м</t>
  </si>
  <si>
    <t>Держатель -клипса для трубы Ø 20 мм</t>
  </si>
  <si>
    <t>7.1</t>
  </si>
  <si>
    <t>8.1</t>
  </si>
  <si>
    <t>25.1</t>
  </si>
  <si>
    <t>Монтаж кабеля ВВГ нг(А) 3*2,5</t>
  </si>
  <si>
    <t>Кабель ВВГ нг(А) 3*2,5 (ГОСТ)</t>
  </si>
  <si>
    <t>Монтаж кабеля ВВГ нг(А) 3*1,5</t>
  </si>
  <si>
    <t>Кабель ВВГ нг(А) 3*1,5 (ГОСТ)</t>
  </si>
  <si>
    <t xml:space="preserve">Монтаж светильников светодиодных 600*600 мм </t>
  </si>
  <si>
    <t>Светильник светодиодный 600*600 мм с матовым рассейвателем</t>
  </si>
  <si>
    <t>Автомат. Выкл 1(р), С, 16А, 6кА</t>
  </si>
  <si>
    <t>Установка автомат. Выкл 1(р), С, 16А, 6кА</t>
  </si>
  <si>
    <t>Кабель канал 60*40</t>
  </si>
  <si>
    <t>Плинтус ПВХ «Идеал Деконика» (высота плинтуса 70 мм, длина 2,2м), с необходимой фурнитурой (углы внешние, углы внутренние, соединители, заглушки)</t>
  </si>
  <si>
    <t>Хорошилов М.Г.</t>
  </si>
  <si>
    <t>Подготовил: Начальник отдела №20</t>
  </si>
  <si>
    <t>Демонтаж радиаторов</t>
  </si>
  <si>
    <t>Ремонт потолка из гипосволокнистых плит</t>
  </si>
  <si>
    <t xml:space="preserve">Демонтаж светильников </t>
  </si>
  <si>
    <t>Демонтаж дымо пожароизвещателей</t>
  </si>
  <si>
    <t>ГКЛ Гипсокортон лист КНАУФ 2500*1200*12,5</t>
  </si>
  <si>
    <t>Дверь деревянная одностворчатая (размер проёма 0,8х2,1м). Двери с телескопическими доборами.</t>
  </si>
  <si>
    <t>Монтаж радиаторов 8 секционных с обвязкой</t>
  </si>
  <si>
    <t>Радиатор биметаллический 8 секционный , в комплекте с обвязочной и запорной арматурой</t>
  </si>
  <si>
    <t>Монтаж трубопроводов отопления Ø 25 мм</t>
  </si>
  <si>
    <t>Труба полипропиленовая PPR Ø 25 мм</t>
  </si>
  <si>
    <t>Демонтаж потолка из гипсоволокнистых плит</t>
  </si>
  <si>
    <t xml:space="preserve">Шпатлёвка стен под высококачественную покраску 3слоя (в том числе  монтаж серпянки и заделка швов) </t>
  </si>
  <si>
    <t>Установка автомат. Выкл 1(р), С, 10А, 6 кА</t>
  </si>
  <si>
    <t>Автомат. Выкл 1(р), С, 10А, 6 кА</t>
  </si>
  <si>
    <t>Установка  вводного автомат. Выкл 3(р), С, 32А, 6кА</t>
  </si>
  <si>
    <t>Монтаж кабеля ВВГ нг(А) 5*4</t>
  </si>
  <si>
    <t>Кабель ВВГ нг(А) 5*4 (ГОСТ)</t>
  </si>
  <si>
    <t>Автомат. Выкл Dekraft 3(р), С, 32А, 6кА</t>
  </si>
  <si>
    <t>Монтаж Бокса пластикова под 14 модулей</t>
  </si>
  <si>
    <t>Бокс пластиковый на 14 модулей</t>
  </si>
  <si>
    <t>Установка диф.автомат. Выкл 2(р), С, 16А, 6кА</t>
  </si>
  <si>
    <t>Диф. Автомат. Выкл Dekraft 2(р), С, 16А, 6кА ДИФ-103 Dekraft</t>
  </si>
  <si>
    <t>Установка распределительной коробки</t>
  </si>
  <si>
    <t>Коробка распределительная 100*100 мм</t>
  </si>
  <si>
    <t>Клема соединительная на 3 провода с зажимом Wago</t>
  </si>
  <si>
    <t>12.1</t>
  </si>
  <si>
    <t>13.1</t>
  </si>
  <si>
    <t>14.1</t>
  </si>
  <si>
    <t>15.1</t>
  </si>
  <si>
    <t>16.1</t>
  </si>
  <si>
    <t>17.1</t>
  </si>
  <si>
    <t>19.1</t>
  </si>
  <si>
    <t>24.1</t>
  </si>
  <si>
    <t>20.1</t>
  </si>
  <si>
    <t>21.1</t>
  </si>
  <si>
    <t>22.1</t>
  </si>
  <si>
    <t>23.1</t>
  </si>
  <si>
    <t>26.1</t>
  </si>
  <si>
    <t>27.1</t>
  </si>
  <si>
    <t>28.1</t>
  </si>
  <si>
    <t>29.1</t>
  </si>
  <si>
    <t>30.1</t>
  </si>
  <si>
    <t>Еремин А.А.</t>
  </si>
  <si>
    <t>Согласовал: Главный инженер</t>
  </si>
  <si>
    <t xml:space="preserve">Приложение №1 </t>
  </si>
  <si>
    <t>Финишная уборка помещений перед сдачей объекта</t>
  </si>
  <si>
    <t>Розетка  встраиваемая с заземлением</t>
  </si>
  <si>
    <t>подразетник рамка ваги</t>
  </si>
  <si>
    <t>Монтаж розетки внутреннего монтажа</t>
  </si>
  <si>
    <t>20.2</t>
  </si>
  <si>
    <t>Рамка для розеток и выключателей на четыри поста</t>
  </si>
  <si>
    <t>Установочная коробка для сплошных стен</t>
  </si>
  <si>
    <t>Установочная коробка для ГКЛ</t>
  </si>
  <si>
    <t>Монтаж выключателя внутреннего монтажа</t>
  </si>
  <si>
    <t>Выключатель встаиваемый одноклавишный</t>
  </si>
  <si>
    <t>Рамка для розеток и выключателей на один пост</t>
  </si>
  <si>
    <t>Монтаж кабель канала 60*40</t>
  </si>
  <si>
    <r>
      <t xml:space="preserve">Монтаж гофрированной трубы </t>
    </r>
    <r>
      <rPr>
        <sz val="10"/>
        <color theme="1"/>
        <rFont val="Calibri"/>
        <family val="2"/>
        <charset val="204"/>
      </rPr>
      <t>Ø25</t>
    </r>
  </si>
  <si>
    <t>Гофрированная труба Ø25</t>
  </si>
  <si>
    <t>Крепеж-клипса для крепления гофры</t>
  </si>
  <si>
    <t xml:space="preserve">Потолочная система типа армстронг (со всеми направляющими, подвесами, уголками и другими комплектующими. Плитка "Retail bord" 600*600*12 мм  </t>
  </si>
  <si>
    <t>Монтаж подвесного потолка типа армстронг, с утеплением каменной ватой и устройством пароизоляционного слоя</t>
  </si>
  <si>
    <t xml:space="preserve">Пароизоляционная пленка </t>
  </si>
  <si>
    <t>16.2</t>
  </si>
  <si>
    <t>27.2</t>
  </si>
  <si>
    <t>27.3</t>
  </si>
  <si>
    <t>27.4</t>
  </si>
  <si>
    <t xml:space="preserve">Демонтаж кабельной линии АПС </t>
  </si>
  <si>
    <t>Монтаж пожарных извещятелей</t>
  </si>
  <si>
    <t>шт.</t>
  </si>
  <si>
    <t>32.1</t>
  </si>
  <si>
    <t>Извещатель ИП212-141</t>
  </si>
  <si>
    <t>Монтаж кабельной линии</t>
  </si>
  <si>
    <t>Кабель КПСнг(А)-FRLSLTx 1х2х0,5</t>
  </si>
  <si>
    <t>31.1</t>
  </si>
  <si>
    <t>7.2</t>
  </si>
  <si>
    <t>7.3</t>
  </si>
  <si>
    <t>7.4</t>
  </si>
  <si>
    <t>7.5</t>
  </si>
  <si>
    <t>7.6</t>
  </si>
  <si>
    <t>7.7</t>
  </si>
  <si>
    <t>7.8</t>
  </si>
  <si>
    <t>9.1</t>
  </si>
  <si>
    <t>13.2</t>
  </si>
  <si>
    <t>13.3</t>
  </si>
  <si>
    <t>17.2</t>
  </si>
  <si>
    <t>17.3</t>
  </si>
  <si>
    <t>17.4</t>
  </si>
  <si>
    <t>18.1</t>
  </si>
  <si>
    <t>29.2</t>
  </si>
  <si>
    <t xml:space="preserve">Ведомость объемов работ и материалов по перепланировки помещения №133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</si>
</sst>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7030A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ED6F4"/>
        <bgColor indexed="64"/>
      </patternFill>
    </fill>
    <fill>
      <patternFill patternType="solid">
        <fgColor rgb="FFBDEE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DFED8"/>
        <bgColor indexed="64"/>
      </patternFill>
    </fill>
    <fill>
      <patternFill patternType="solid">
        <fgColor rgb="FFEEFFE1"/>
        <bgColor indexed="64"/>
      </patternFill>
    </fill>
    <fill>
      <patternFill patternType="solid">
        <fgColor rgb="FFDDF6FF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8764000366222"/>
      </left>
      <right style="thin">
        <color theme="0" tint="-0.1498764000366222"/>
      </right>
      <top/>
      <bottom style="thin">
        <color theme="0" tint="-0.14987640003662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87640003662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" fontId="0" fillId="0" borderId="0" xfId="0" applyNumberForma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vertical="center"/>
    </xf>
    <xf numFmtId="4" fontId="2" fillId="2" borderId="4" xfId="0" applyNumberFormat="1" applyFont="1" applyFill="1" applyBorder="1" applyAlignment="1">
      <alignment vertical="center"/>
    </xf>
    <xf numFmtId="4" fontId="2" fillId="2" borderId="6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4" fontId="0" fillId="3" borderId="8" xfId="0" applyNumberFormat="1" applyFill="1" applyBorder="1" applyAlignment="1">
      <alignment vertical="center"/>
    </xf>
    <xf numFmtId="4" fontId="0" fillId="3" borderId="9" xfId="0" applyNumberFormat="1" applyFill="1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4" fontId="0" fillId="3" borderId="10" xfId="0" applyNumberFormat="1" applyFill="1" applyBorder="1" applyAlignment="1">
      <alignment vertical="center"/>
    </xf>
    <xf numFmtId="4" fontId="0" fillId="3" borderId="11" xfId="0" applyNumberForma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49" fontId="0" fillId="0" borderId="0" xfId="0" applyNumberFormat="1" applyAlignment="1"/>
    <xf numFmtId="49" fontId="0" fillId="3" borderId="10" xfId="0" applyNumberForma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0" fontId="0" fillId="3" borderId="10" xfId="0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4" fontId="1" fillId="5" borderId="0" xfId="0" applyNumberFormat="1" applyFont="1" applyFill="1" applyBorder="1" applyAlignment="1">
      <alignment vertical="center"/>
    </xf>
    <xf numFmtId="49" fontId="1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horizontal="center" vertical="center"/>
    </xf>
    <xf numFmtId="4" fontId="1" fillId="6" borderId="0" xfId="0" applyNumberFormat="1" applyFont="1" applyFill="1" applyBorder="1" applyAlignment="1">
      <alignment vertical="center"/>
    </xf>
    <xf numFmtId="3" fontId="1" fillId="6" borderId="0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horizontal="center" vertical="center"/>
    </xf>
    <xf numFmtId="4" fontId="1" fillId="5" borderId="14" xfId="0" applyNumberFormat="1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49" fontId="1" fillId="6" borderId="14" xfId="0" applyNumberFormat="1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vertical="center" wrapText="1"/>
    </xf>
    <xf numFmtId="0" fontId="1" fillId="6" borderId="14" xfId="0" applyFont="1" applyFill="1" applyBorder="1" applyAlignment="1">
      <alignment horizontal="center" vertical="center"/>
    </xf>
    <xf numFmtId="4" fontId="1" fillId="6" borderId="14" xfId="0" applyNumberFormat="1" applyFont="1" applyFill="1" applyBorder="1" applyAlignment="1">
      <alignment vertical="center"/>
    </xf>
    <xf numFmtId="4" fontId="1" fillId="7" borderId="15" xfId="0" applyNumberFormat="1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4" fontId="1" fillId="5" borderId="12" xfId="0" applyNumberFormat="1" applyFont="1" applyFill="1" applyBorder="1" applyAlignment="1">
      <alignment vertical="center"/>
    </xf>
    <xf numFmtId="49" fontId="1" fillId="6" borderId="12" xfId="0" applyNumberFormat="1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horizontal="center" vertical="center"/>
    </xf>
    <xf numFmtId="4" fontId="1" fillId="6" borderId="12" xfId="0" applyNumberFormat="1" applyFont="1" applyFill="1" applyBorder="1" applyAlignment="1">
      <alignment vertical="center"/>
    </xf>
    <xf numFmtId="4" fontId="1" fillId="7" borderId="17" xfId="0" applyNumberFormat="1" applyFont="1" applyFill="1" applyBorder="1" applyAlignment="1">
      <alignment vertical="center"/>
    </xf>
    <xf numFmtId="0" fontId="1" fillId="5" borderId="14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horizontal="center" vertical="center"/>
    </xf>
    <xf numFmtId="4" fontId="1" fillId="7" borderId="19" xfId="0" applyNumberFormat="1" applyFont="1" applyFill="1" applyBorder="1" applyAlignment="1">
      <alignment vertical="center"/>
    </xf>
    <xf numFmtId="0" fontId="1" fillId="5" borderId="12" xfId="0" applyFont="1" applyFill="1" applyBorder="1" applyAlignment="1">
      <alignment vertical="center" wrapText="1"/>
    </xf>
    <xf numFmtId="3" fontId="1" fillId="6" borderId="12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vertical="center"/>
    </xf>
    <xf numFmtId="4" fontId="1" fillId="5" borderId="20" xfId="0" applyNumberFormat="1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49" fontId="1" fillId="6" borderId="20" xfId="0" applyNumberFormat="1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vertical="center" wrapText="1"/>
    </xf>
    <xf numFmtId="0" fontId="1" fillId="6" borderId="20" xfId="0" applyFont="1" applyFill="1" applyBorder="1" applyAlignment="1">
      <alignment horizontal="center" vertical="center"/>
    </xf>
    <xf numFmtId="4" fontId="1" fillId="6" borderId="20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vertical="center" wrapText="1"/>
    </xf>
    <xf numFmtId="3" fontId="1" fillId="6" borderId="20" xfId="0" applyNumberFormat="1" applyFont="1" applyFill="1" applyBorder="1" applyAlignment="1">
      <alignment vertical="center"/>
    </xf>
    <xf numFmtId="164" fontId="1" fillId="6" borderId="20" xfId="0" applyNumberFormat="1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4" fontId="0" fillId="3" borderId="21" xfId="0" applyNumberFormat="1" applyFill="1" applyBorder="1" applyAlignment="1">
      <alignment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4" fontId="1" fillId="7" borderId="23" xfId="0" applyNumberFormat="1" applyFont="1" applyFill="1" applyBorder="1" applyAlignment="1">
      <alignment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4" fontId="1" fillId="4" borderId="25" xfId="0" applyNumberFormat="1" applyFont="1" applyFill="1" applyBorder="1" applyAlignment="1">
      <alignment horizontal="center" vertical="center"/>
    </xf>
    <xf numFmtId="4" fontId="1" fillId="4" borderId="25" xfId="0" applyNumberFormat="1" applyFont="1" applyFill="1" applyBorder="1" applyAlignment="1">
      <alignment horizontal="center" vertical="center" wrapText="1"/>
    </xf>
    <xf numFmtId="49" fontId="1" fillId="4" borderId="25" xfId="0" applyNumberFormat="1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 wrapText="1"/>
    </xf>
    <xf numFmtId="4" fontId="1" fillId="4" borderId="26" xfId="0" applyNumberFormat="1" applyFont="1" applyFill="1" applyBorder="1" applyAlignment="1">
      <alignment horizontal="center" vertical="center"/>
    </xf>
    <xf numFmtId="4" fontId="0" fillId="0" borderId="0" xfId="0" applyNumberFormat="1" applyAlignment="1"/>
    <xf numFmtId="4" fontId="0" fillId="0" borderId="12" xfId="0" applyNumberFormat="1" applyBorder="1" applyAlignment="1"/>
    <xf numFmtId="0" fontId="1" fillId="5" borderId="0" xfId="0" applyFont="1" applyFill="1" applyBorder="1" applyAlignment="1">
      <alignment horizontal="center" vertical="center"/>
    </xf>
    <xf numFmtId="3" fontId="1" fillId="6" borderId="14" xfId="0" applyNumberFormat="1" applyFont="1" applyFill="1" applyBorder="1" applyAlignment="1">
      <alignment vertical="center"/>
    </xf>
    <xf numFmtId="4" fontId="1" fillId="7" borderId="0" xfId="0" applyNumberFormat="1" applyFont="1" applyFill="1" applyBorder="1" applyAlignment="1">
      <alignment vertical="center"/>
    </xf>
    <xf numFmtId="4" fontId="1" fillId="7" borderId="12" xfId="0" applyNumberFormat="1" applyFont="1" applyFill="1" applyBorder="1" applyAlignment="1">
      <alignment vertical="center"/>
    </xf>
    <xf numFmtId="4" fontId="1" fillId="7" borderId="14" xfId="0" applyNumberFormat="1" applyFont="1" applyFill="1" applyBorder="1" applyAlignment="1">
      <alignment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horizontal="center" vertical="center"/>
    </xf>
    <xf numFmtId="4" fontId="5" fillId="5" borderId="12" xfId="0" applyNumberFormat="1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6" borderId="12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horizontal="center" vertical="center"/>
    </xf>
    <xf numFmtId="4" fontId="5" fillId="6" borderId="12" xfId="0" applyNumberFormat="1" applyFont="1" applyFill="1" applyBorder="1" applyAlignment="1">
      <alignment vertical="center"/>
    </xf>
    <xf numFmtId="4" fontId="5" fillId="7" borderId="17" xfId="0" applyNumberFormat="1" applyFont="1" applyFill="1" applyBorder="1" applyAlignment="1">
      <alignment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vertical="center" wrapText="1"/>
    </xf>
    <xf numFmtId="0" fontId="5" fillId="5" borderId="20" xfId="0" applyFont="1" applyFill="1" applyBorder="1" applyAlignment="1">
      <alignment horizontal="center" vertical="center"/>
    </xf>
    <xf numFmtId="4" fontId="5" fillId="5" borderId="20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center"/>
    </xf>
    <xf numFmtId="49" fontId="5" fillId="6" borderId="20" xfId="0" applyNumberFormat="1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vertical="center" wrapText="1"/>
    </xf>
    <xf numFmtId="0" fontId="5" fillId="6" borderId="20" xfId="0" applyFont="1" applyFill="1" applyBorder="1" applyAlignment="1">
      <alignment horizontal="center" vertical="center"/>
    </xf>
    <xf numFmtId="4" fontId="5" fillId="6" borderId="20" xfId="0" applyNumberFormat="1" applyFont="1" applyFill="1" applyBorder="1" applyAlignment="1">
      <alignment vertical="center"/>
    </xf>
    <xf numFmtId="4" fontId="5" fillId="7" borderId="23" xfId="0" applyNumberFormat="1" applyFont="1" applyFill="1" applyBorder="1" applyAlignment="1">
      <alignment vertical="center"/>
    </xf>
    <xf numFmtId="4" fontId="0" fillId="0" borderId="0" xfId="0" applyNumberForma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771525</xdr:colOff>
      <xdr:row>186</xdr:row>
      <xdr:rowOff>133350</xdr:rowOff>
    </xdr:from>
    <xdr:to>
      <xdr:col>18</xdr:col>
      <xdr:colOff>285752</xdr:colOff>
      <xdr:row>217</xdr:row>
      <xdr:rowOff>180974</xdr:rowOff>
    </xdr:to>
    <xdr:pic>
      <xdr:nvPicPr>
        <xdr:cNvPr id="8" name="Рисунок 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4" t="23800" r="24574" b="18322"/>
        <a:stretch/>
      </xdr:blipFill>
      <xdr:spPr>
        <a:xfrm>
          <a:off x="5572125" y="37566600"/>
          <a:ext cx="9172576" cy="5953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9"/>
  <sheetViews>
    <sheetView tabSelected="1" topLeftCell="C46" zoomScale="112" zoomScaleNormal="112" workbookViewId="0"/>
  </sheetViews>
  <sheetFormatPr defaultRowHeight="15" outlineLevelRow="1" x14ac:dyDescent="0.25"/>
  <cols>
    <col min="1" max="1" width="4" style="1" customWidth="1"/>
    <col min="2" max="2" width="41.42578125" customWidth="1"/>
    <col min="3" max="3" width="7.85546875" style="6" customWidth="1"/>
    <col min="4" max="4" width="9.140625" style="5"/>
    <col min="5" max="5" width="7.140625" style="5" customWidth="1"/>
    <col min="6" max="6" width="14.28515625" style="5" customWidth="1"/>
    <col min="7" max="7" width="0.140625" customWidth="1"/>
    <col min="8" max="8" width="6" style="27" customWidth="1"/>
    <col min="9" max="9" width="38.5703125" style="26" customWidth="1"/>
    <col min="10" max="10" width="7.85546875" style="6" customWidth="1"/>
    <col min="11" max="11" width="12.42578125" style="5" customWidth="1"/>
    <col min="12" max="12" width="5.85546875" style="5" customWidth="1"/>
    <col min="13" max="13" width="13" style="5" customWidth="1"/>
    <col min="14" max="14" width="10.140625" style="5" customWidth="1"/>
  </cols>
  <sheetData>
    <row r="1" spans="1:14" x14ac:dyDescent="0.25">
      <c r="K1" s="113" t="s">
        <v>94</v>
      </c>
      <c r="L1" s="113"/>
      <c r="M1" s="113"/>
      <c r="N1" s="113"/>
    </row>
    <row r="2" spans="1:14" ht="18" customHeight="1" x14ac:dyDescent="0.25">
      <c r="B2" s="25" t="s">
        <v>140</v>
      </c>
    </row>
    <row r="3" spans="1:14" ht="3" customHeight="1" x14ac:dyDescent="0.25"/>
    <row r="4" spans="1:14" s="3" customFormat="1" ht="25.5" customHeight="1" x14ac:dyDescent="0.25">
      <c r="A4" s="79" t="s">
        <v>9</v>
      </c>
      <c r="B4" s="80" t="s">
        <v>3</v>
      </c>
      <c r="C4" s="80" t="s">
        <v>0</v>
      </c>
      <c r="D4" s="81" t="s">
        <v>1</v>
      </c>
      <c r="E4" s="81" t="s">
        <v>2</v>
      </c>
      <c r="F4" s="82" t="s">
        <v>4</v>
      </c>
      <c r="G4" s="80"/>
      <c r="H4" s="83" t="s">
        <v>9</v>
      </c>
      <c r="I4" s="84" t="s">
        <v>5</v>
      </c>
      <c r="J4" s="80" t="s">
        <v>0</v>
      </c>
      <c r="K4" s="81" t="s">
        <v>1</v>
      </c>
      <c r="L4" s="81" t="s">
        <v>2</v>
      </c>
      <c r="M4" s="82" t="s">
        <v>6</v>
      </c>
      <c r="N4" s="85" t="s">
        <v>7</v>
      </c>
    </row>
    <row r="5" spans="1:14" s="2" customFormat="1" outlineLevel="1" x14ac:dyDescent="0.25">
      <c r="A5" s="77">
        <v>1</v>
      </c>
      <c r="B5" s="69" t="s">
        <v>50</v>
      </c>
      <c r="C5" s="61" t="s">
        <v>11</v>
      </c>
      <c r="D5" s="63">
        <v>4</v>
      </c>
      <c r="E5" s="63"/>
      <c r="F5" s="63"/>
      <c r="G5" s="64"/>
      <c r="H5" s="65"/>
      <c r="I5" s="66"/>
      <c r="J5" s="67"/>
      <c r="K5" s="68"/>
      <c r="L5" s="68"/>
      <c r="M5" s="68"/>
      <c r="N5" s="78"/>
    </row>
    <row r="6" spans="1:14" s="2" customFormat="1" outlineLevel="1" x14ac:dyDescent="0.25">
      <c r="A6" s="77">
        <v>2</v>
      </c>
      <c r="B6" s="69" t="s">
        <v>60</v>
      </c>
      <c r="C6" s="61" t="s">
        <v>10</v>
      </c>
      <c r="D6" s="63">
        <f>5.71*19.2</f>
        <v>109.63199999999999</v>
      </c>
      <c r="E6" s="63"/>
      <c r="F6" s="63"/>
      <c r="G6" s="64"/>
      <c r="H6" s="65"/>
      <c r="I6" s="66"/>
      <c r="J6" s="67"/>
      <c r="K6" s="68"/>
      <c r="L6" s="68"/>
      <c r="M6" s="68"/>
      <c r="N6" s="78"/>
    </row>
    <row r="7" spans="1:14" s="2" customFormat="1" outlineLevel="1" x14ac:dyDescent="0.25">
      <c r="A7" s="77">
        <v>3</v>
      </c>
      <c r="B7" s="69" t="s">
        <v>51</v>
      </c>
      <c r="C7" s="61" t="s">
        <v>10</v>
      </c>
      <c r="D7" s="63">
        <f>5.71*19.2</f>
        <v>109.63199999999999</v>
      </c>
      <c r="E7" s="63"/>
      <c r="F7" s="63"/>
      <c r="G7" s="64"/>
      <c r="H7" s="65"/>
      <c r="I7" s="66"/>
      <c r="J7" s="67"/>
      <c r="K7" s="68"/>
      <c r="L7" s="68"/>
      <c r="M7" s="68"/>
      <c r="N7" s="78"/>
    </row>
    <row r="8" spans="1:14" s="2" customFormat="1" outlineLevel="1" x14ac:dyDescent="0.25">
      <c r="A8" s="77">
        <f t="shared" ref="A8:A9" si="0">A7+1</f>
        <v>4</v>
      </c>
      <c r="B8" s="69" t="s">
        <v>52</v>
      </c>
      <c r="C8" s="61" t="s">
        <v>11</v>
      </c>
      <c r="D8" s="63">
        <v>20</v>
      </c>
      <c r="E8" s="63"/>
      <c r="F8" s="63"/>
      <c r="G8" s="64"/>
      <c r="H8" s="65"/>
      <c r="I8" s="66"/>
      <c r="J8" s="67"/>
      <c r="K8" s="68"/>
      <c r="L8" s="68"/>
      <c r="M8" s="68"/>
      <c r="N8" s="78"/>
    </row>
    <row r="9" spans="1:14" s="2" customFormat="1" outlineLevel="1" x14ac:dyDescent="0.25">
      <c r="A9" s="77">
        <f t="shared" si="0"/>
        <v>5</v>
      </c>
      <c r="B9" s="69" t="s">
        <v>53</v>
      </c>
      <c r="C9" s="61" t="s">
        <v>11</v>
      </c>
      <c r="D9" s="63">
        <v>3</v>
      </c>
      <c r="E9" s="63"/>
      <c r="F9" s="63"/>
      <c r="G9" s="64"/>
      <c r="H9" s="65"/>
      <c r="I9" s="66"/>
      <c r="J9" s="67"/>
      <c r="K9" s="68"/>
      <c r="L9" s="68"/>
      <c r="M9" s="68"/>
      <c r="N9" s="78"/>
    </row>
    <row r="10" spans="1:14" s="2" customFormat="1" outlineLevel="1" x14ac:dyDescent="0.25">
      <c r="A10" s="41">
        <v>6</v>
      </c>
      <c r="B10" s="56" t="s">
        <v>117</v>
      </c>
      <c r="C10" s="74" t="s">
        <v>33</v>
      </c>
      <c r="D10" s="42">
        <v>25</v>
      </c>
      <c r="E10" s="42"/>
      <c r="F10" s="42"/>
      <c r="G10" s="43"/>
      <c r="H10" s="44"/>
      <c r="I10" s="45"/>
      <c r="J10" s="46"/>
      <c r="K10" s="39"/>
      <c r="L10" s="47"/>
      <c r="M10" s="47"/>
      <c r="N10" s="48"/>
    </row>
    <row r="11" spans="1:14" s="2" customFormat="1" ht="38.25" outlineLevel="1" x14ac:dyDescent="0.25">
      <c r="A11" s="41">
        <v>7</v>
      </c>
      <c r="B11" s="56" t="s">
        <v>12</v>
      </c>
      <c r="C11" s="74" t="s">
        <v>10</v>
      </c>
      <c r="D11" s="42">
        <f>19.2*2.21+4.11*2.21*5</f>
        <v>87.847499999999997</v>
      </c>
      <c r="E11" s="42"/>
      <c r="F11" s="42"/>
      <c r="G11" s="43"/>
      <c r="H11" s="44" t="s">
        <v>35</v>
      </c>
      <c r="I11" s="45" t="s">
        <v>54</v>
      </c>
      <c r="J11" s="46" t="s">
        <v>11</v>
      </c>
      <c r="K11" s="40">
        <f>(D11*2)/3-(2*0.8*6*2)/3+2</f>
        <v>54.164999999999999</v>
      </c>
      <c r="L11" s="47"/>
      <c r="M11" s="47"/>
      <c r="N11" s="48"/>
    </row>
    <row r="12" spans="1:14" s="2" customFormat="1" ht="25.5" outlineLevel="1" x14ac:dyDescent="0.25">
      <c r="A12" s="57"/>
      <c r="B12" s="34"/>
      <c r="C12" s="75"/>
      <c r="D12" s="35"/>
      <c r="E12" s="35"/>
      <c r="F12" s="35"/>
      <c r="G12" s="32"/>
      <c r="H12" s="36" t="s">
        <v>125</v>
      </c>
      <c r="I12" s="37" t="s">
        <v>21</v>
      </c>
      <c r="J12" s="38" t="s">
        <v>11</v>
      </c>
      <c r="K12" s="40">
        <f>((5.3+0.8+0.3+1.24+0.8+0.4)*2+3*3.45)/3+4</f>
        <v>13.343333333333334</v>
      </c>
      <c r="L12" s="39"/>
      <c r="M12" s="39"/>
      <c r="N12" s="58"/>
    </row>
    <row r="13" spans="1:14" s="2" customFormat="1" ht="25.5" outlineLevel="1" x14ac:dyDescent="0.25">
      <c r="A13" s="57"/>
      <c r="B13" s="34"/>
      <c r="C13" s="75"/>
      <c r="D13" s="35"/>
      <c r="E13" s="35"/>
      <c r="F13" s="35"/>
      <c r="G13" s="32"/>
      <c r="H13" s="36" t="s">
        <v>126</v>
      </c>
      <c r="I13" s="37" t="s">
        <v>22</v>
      </c>
      <c r="J13" s="38" t="s">
        <v>11</v>
      </c>
      <c r="K13" s="40">
        <v>15</v>
      </c>
      <c r="L13" s="39"/>
      <c r="M13" s="39"/>
      <c r="N13" s="58"/>
    </row>
    <row r="14" spans="1:14" s="2" customFormat="1" ht="25.5" outlineLevel="1" x14ac:dyDescent="0.25">
      <c r="A14" s="57"/>
      <c r="B14" s="34"/>
      <c r="C14" s="75"/>
      <c r="D14" s="35"/>
      <c r="E14" s="35"/>
      <c r="F14" s="35"/>
      <c r="G14" s="32"/>
      <c r="H14" s="36" t="s">
        <v>127</v>
      </c>
      <c r="I14" s="37" t="s">
        <v>23</v>
      </c>
      <c r="J14" s="38" t="s">
        <v>11</v>
      </c>
      <c r="K14" s="40">
        <f>K13*6</f>
        <v>90</v>
      </c>
      <c r="L14" s="39"/>
      <c r="M14" s="39"/>
      <c r="N14" s="58"/>
    </row>
    <row r="15" spans="1:14" s="2" customFormat="1" outlineLevel="1" x14ac:dyDescent="0.25">
      <c r="A15" s="57"/>
      <c r="B15" s="34"/>
      <c r="C15" s="75"/>
      <c r="D15" s="35"/>
      <c r="E15" s="35"/>
      <c r="F15" s="35"/>
      <c r="G15" s="32"/>
      <c r="H15" s="36" t="s">
        <v>128</v>
      </c>
      <c r="I15" s="37" t="s">
        <v>24</v>
      </c>
      <c r="J15" s="38" t="s">
        <v>11</v>
      </c>
      <c r="K15" s="40">
        <f>D11*13*2</f>
        <v>2284.0349999999999</v>
      </c>
      <c r="L15" s="39"/>
      <c r="M15" s="39"/>
      <c r="N15" s="58"/>
    </row>
    <row r="16" spans="1:14" s="2" customFormat="1" outlineLevel="1" x14ac:dyDescent="0.25">
      <c r="A16" s="57"/>
      <c r="B16" s="34"/>
      <c r="C16" s="75"/>
      <c r="D16" s="35"/>
      <c r="E16" s="35"/>
      <c r="F16" s="35"/>
      <c r="G16" s="32"/>
      <c r="H16" s="36" t="s">
        <v>129</v>
      </c>
      <c r="I16" s="37" t="s">
        <v>25</v>
      </c>
      <c r="J16" s="38" t="s">
        <v>11</v>
      </c>
      <c r="K16" s="40">
        <v>78</v>
      </c>
      <c r="L16" s="39"/>
      <c r="M16" s="39"/>
      <c r="N16" s="58"/>
    </row>
    <row r="17" spans="1:16" s="2" customFormat="1" outlineLevel="1" x14ac:dyDescent="0.25">
      <c r="A17" s="57"/>
      <c r="B17" s="34"/>
      <c r="C17" s="75"/>
      <c r="D17" s="35"/>
      <c r="E17" s="35"/>
      <c r="F17" s="35"/>
      <c r="G17" s="32"/>
      <c r="H17" s="36" t="s">
        <v>130</v>
      </c>
      <c r="I17" s="37" t="s">
        <v>26</v>
      </c>
      <c r="J17" s="38" t="s">
        <v>11</v>
      </c>
      <c r="K17" s="40">
        <v>78</v>
      </c>
      <c r="L17" s="39"/>
      <c r="M17" s="39"/>
      <c r="N17" s="58"/>
    </row>
    <row r="18" spans="1:16" s="2" customFormat="1" ht="25.5" outlineLevel="1" x14ac:dyDescent="0.25">
      <c r="A18" s="49"/>
      <c r="B18" s="59"/>
      <c r="C18" s="76"/>
      <c r="D18" s="50"/>
      <c r="E18" s="50"/>
      <c r="F18" s="50"/>
      <c r="G18" s="33"/>
      <c r="H18" s="51" t="s">
        <v>131</v>
      </c>
      <c r="I18" s="52" t="s">
        <v>27</v>
      </c>
      <c r="J18" s="53" t="s">
        <v>10</v>
      </c>
      <c r="K18" s="60">
        <f>D11</f>
        <v>87.847499999999997</v>
      </c>
      <c r="L18" s="54"/>
      <c r="M18" s="54"/>
      <c r="N18" s="55"/>
    </row>
    <row r="19" spans="1:16" s="2" customFormat="1" outlineLevel="1" x14ac:dyDescent="0.25">
      <c r="A19" s="77">
        <v>8</v>
      </c>
      <c r="B19" s="62" t="s">
        <v>13</v>
      </c>
      <c r="C19" s="61" t="s">
        <v>10</v>
      </c>
      <c r="D19" s="63">
        <f>(D11-2.1*0.8*6)*2</f>
        <v>155.535</v>
      </c>
      <c r="E19" s="63"/>
      <c r="F19" s="63"/>
      <c r="G19" s="64"/>
      <c r="H19" s="65" t="s">
        <v>36</v>
      </c>
      <c r="I19" s="66" t="s">
        <v>29</v>
      </c>
      <c r="J19" s="67" t="s">
        <v>11</v>
      </c>
      <c r="K19" s="70">
        <f>(155.54*3*0.14)/10</f>
        <v>6.5326800000000009</v>
      </c>
      <c r="L19" s="68"/>
      <c r="M19" s="68"/>
      <c r="N19" s="78"/>
    </row>
    <row r="20" spans="1:16" s="2" customFormat="1" ht="38.25" outlineLevel="1" x14ac:dyDescent="0.25">
      <c r="A20" s="77">
        <f t="shared" ref="A20:A22" si="1">A19+1</f>
        <v>9</v>
      </c>
      <c r="B20" s="69" t="s">
        <v>61</v>
      </c>
      <c r="C20" s="61" t="s">
        <v>10</v>
      </c>
      <c r="D20" s="63">
        <f>D19</f>
        <v>155.535</v>
      </c>
      <c r="E20" s="63"/>
      <c r="F20" s="63"/>
      <c r="G20" s="64"/>
      <c r="H20" s="65" t="s">
        <v>132</v>
      </c>
      <c r="I20" s="66" t="s">
        <v>30</v>
      </c>
      <c r="J20" s="67" t="s">
        <v>11</v>
      </c>
      <c r="K20" s="70">
        <f>D20/9</f>
        <v>17.281666666666666</v>
      </c>
      <c r="L20" s="68"/>
      <c r="M20" s="68"/>
      <c r="N20" s="78"/>
    </row>
    <row r="21" spans="1:16" s="2" customFormat="1" outlineLevel="1" x14ac:dyDescent="0.25">
      <c r="A21" s="77">
        <f t="shared" si="1"/>
        <v>10</v>
      </c>
      <c r="B21" s="69" t="s">
        <v>14</v>
      </c>
      <c r="C21" s="61" t="s">
        <v>10</v>
      </c>
      <c r="D21" s="63">
        <f>D20</f>
        <v>155.535</v>
      </c>
      <c r="E21" s="63"/>
      <c r="F21" s="63"/>
      <c r="G21" s="64"/>
      <c r="H21" s="65"/>
      <c r="I21" s="66"/>
      <c r="J21" s="67"/>
      <c r="K21" s="68"/>
      <c r="L21" s="68"/>
      <c r="M21" s="68"/>
      <c r="N21" s="78"/>
    </row>
    <row r="22" spans="1:16" s="2" customFormat="1" outlineLevel="1" x14ac:dyDescent="0.25">
      <c r="A22" s="77">
        <f t="shared" si="1"/>
        <v>11</v>
      </c>
      <c r="B22" s="69" t="s">
        <v>15</v>
      </c>
      <c r="C22" s="61" t="s">
        <v>10</v>
      </c>
      <c r="D22" s="63">
        <f>D21</f>
        <v>155.535</v>
      </c>
      <c r="E22" s="63"/>
      <c r="F22" s="63"/>
      <c r="G22" s="64"/>
      <c r="H22" s="65" t="s">
        <v>28</v>
      </c>
      <c r="I22" s="66" t="s">
        <v>31</v>
      </c>
      <c r="J22" s="67" t="s">
        <v>11</v>
      </c>
      <c r="K22" s="71">
        <f>(D22*2)/65</f>
        <v>4.7856923076923072</v>
      </c>
      <c r="L22" s="68"/>
      <c r="M22" s="68"/>
      <c r="N22" s="78"/>
    </row>
    <row r="23" spans="1:16" s="2" customFormat="1" ht="38.25" outlineLevel="1" x14ac:dyDescent="0.25">
      <c r="A23" s="41">
        <v>12</v>
      </c>
      <c r="B23" s="56" t="s">
        <v>16</v>
      </c>
      <c r="C23" s="74" t="s">
        <v>11</v>
      </c>
      <c r="D23" s="42">
        <v>6</v>
      </c>
      <c r="E23" s="42"/>
      <c r="F23" s="42"/>
      <c r="G23" s="43"/>
      <c r="H23" s="44" t="s">
        <v>75</v>
      </c>
      <c r="I23" s="45" t="s">
        <v>55</v>
      </c>
      <c r="J23" s="46" t="s">
        <v>11</v>
      </c>
      <c r="K23" s="47">
        <v>6</v>
      </c>
      <c r="L23" s="47"/>
      <c r="M23" s="47"/>
      <c r="N23" s="48"/>
    </row>
    <row r="24" spans="1:16" s="2" customFormat="1" ht="51" outlineLevel="1" x14ac:dyDescent="0.25">
      <c r="A24" s="41">
        <v>13</v>
      </c>
      <c r="B24" s="56" t="s">
        <v>111</v>
      </c>
      <c r="C24" s="74" t="s">
        <v>10</v>
      </c>
      <c r="D24" s="42">
        <v>109.63</v>
      </c>
      <c r="E24" s="42"/>
      <c r="F24" s="42"/>
      <c r="G24" s="43"/>
      <c r="H24" s="44" t="s">
        <v>76</v>
      </c>
      <c r="I24" s="45" t="s">
        <v>110</v>
      </c>
      <c r="J24" s="46" t="s">
        <v>10</v>
      </c>
      <c r="K24" s="89">
        <v>110</v>
      </c>
      <c r="L24" s="47"/>
      <c r="M24" s="47"/>
      <c r="N24" s="48"/>
    </row>
    <row r="25" spans="1:16" s="2" customFormat="1" outlineLevel="1" x14ac:dyDescent="0.25">
      <c r="A25" s="57"/>
      <c r="B25" s="34"/>
      <c r="C25" s="88"/>
      <c r="D25" s="35"/>
      <c r="E25" s="35"/>
      <c r="F25" s="35"/>
      <c r="G25" s="32"/>
      <c r="H25" s="36" t="s">
        <v>133</v>
      </c>
      <c r="I25" s="37" t="s">
        <v>112</v>
      </c>
      <c r="J25" s="38" t="s">
        <v>10</v>
      </c>
      <c r="K25" s="40">
        <v>110</v>
      </c>
      <c r="L25" s="39"/>
      <c r="M25" s="39"/>
      <c r="N25" s="58"/>
    </row>
    <row r="26" spans="1:16" s="2" customFormat="1" ht="25.5" outlineLevel="1" x14ac:dyDescent="0.25">
      <c r="A26" s="49"/>
      <c r="B26" s="59"/>
      <c r="C26" s="76"/>
      <c r="D26" s="50"/>
      <c r="E26" s="50"/>
      <c r="F26" s="50"/>
      <c r="G26" s="33"/>
      <c r="H26" s="51" t="s">
        <v>134</v>
      </c>
      <c r="I26" s="52" t="s">
        <v>27</v>
      </c>
      <c r="J26" s="53" t="s">
        <v>10</v>
      </c>
      <c r="K26" s="60">
        <f>D24</f>
        <v>109.63</v>
      </c>
      <c r="L26" s="54"/>
      <c r="M26" s="54"/>
      <c r="N26" s="55"/>
    </row>
    <row r="27" spans="1:16" s="2" customFormat="1" ht="51.75" customHeight="1" outlineLevel="1" x14ac:dyDescent="0.25">
      <c r="A27" s="49">
        <v>14</v>
      </c>
      <c r="B27" s="59" t="s">
        <v>18</v>
      </c>
      <c r="C27" s="76" t="s">
        <v>17</v>
      </c>
      <c r="D27" s="50">
        <f>(19.2-0.8*6)*2+4.11*12+19.2</f>
        <v>97.320000000000007</v>
      </c>
      <c r="E27" s="50"/>
      <c r="F27" s="50"/>
      <c r="G27" s="33"/>
      <c r="H27" s="51" t="s">
        <v>77</v>
      </c>
      <c r="I27" s="52" t="s">
        <v>47</v>
      </c>
      <c r="J27" s="53" t="s">
        <v>32</v>
      </c>
      <c r="K27" s="54">
        <v>100</v>
      </c>
      <c r="L27" s="54"/>
      <c r="M27" s="54"/>
      <c r="N27" s="55"/>
    </row>
    <row r="28" spans="1:16" s="2" customFormat="1" ht="51.75" customHeight="1" outlineLevel="1" x14ac:dyDescent="0.25">
      <c r="A28" s="77">
        <v>15</v>
      </c>
      <c r="B28" s="69" t="s">
        <v>56</v>
      </c>
      <c r="C28" s="61" t="s">
        <v>11</v>
      </c>
      <c r="D28" s="63">
        <v>8</v>
      </c>
      <c r="E28" s="63"/>
      <c r="F28" s="63"/>
      <c r="G28" s="64"/>
      <c r="H28" s="65" t="s">
        <v>78</v>
      </c>
      <c r="I28" s="66" t="s">
        <v>57</v>
      </c>
      <c r="J28" s="67" t="s">
        <v>11</v>
      </c>
      <c r="K28" s="68">
        <v>8</v>
      </c>
      <c r="L28" s="68"/>
      <c r="M28" s="68"/>
      <c r="N28" s="78"/>
    </row>
    <row r="29" spans="1:16" s="2" customFormat="1" outlineLevel="1" x14ac:dyDescent="0.25">
      <c r="A29" s="41">
        <v>16</v>
      </c>
      <c r="B29" s="56" t="s">
        <v>58</v>
      </c>
      <c r="C29" s="74" t="s">
        <v>33</v>
      </c>
      <c r="D29" s="42">
        <f>(19.2+5)*2</f>
        <v>48.4</v>
      </c>
      <c r="E29" s="42"/>
      <c r="F29" s="42"/>
      <c r="G29" s="43"/>
      <c r="H29" s="44" t="s">
        <v>79</v>
      </c>
      <c r="I29" s="45" t="s">
        <v>59</v>
      </c>
      <c r="J29" s="46" t="s">
        <v>33</v>
      </c>
      <c r="K29" s="47">
        <v>56</v>
      </c>
      <c r="L29" s="47"/>
      <c r="M29" s="47"/>
      <c r="N29" s="48"/>
    </row>
    <row r="30" spans="1:16" s="2" customFormat="1" outlineLevel="1" x14ac:dyDescent="0.25">
      <c r="A30" s="57"/>
      <c r="B30" s="34"/>
      <c r="C30" s="88"/>
      <c r="D30" s="35"/>
      <c r="E30" s="35"/>
      <c r="F30" s="35"/>
      <c r="G30" s="32"/>
      <c r="H30" s="36" t="s">
        <v>113</v>
      </c>
      <c r="I30" s="37" t="s">
        <v>34</v>
      </c>
      <c r="J30" s="38" t="s">
        <v>11</v>
      </c>
      <c r="K30" s="39">
        <v>30</v>
      </c>
      <c r="L30" s="39"/>
      <c r="M30" s="39"/>
      <c r="N30" s="58"/>
    </row>
    <row r="31" spans="1:16" s="2" customFormat="1" ht="27.75" customHeight="1" outlineLevel="1" x14ac:dyDescent="0.25">
      <c r="A31" s="74">
        <v>17</v>
      </c>
      <c r="B31" s="56" t="s">
        <v>98</v>
      </c>
      <c r="C31" s="74" t="s">
        <v>11</v>
      </c>
      <c r="D31" s="42">
        <v>48</v>
      </c>
      <c r="E31" s="42"/>
      <c r="F31" s="42"/>
      <c r="G31" s="43"/>
      <c r="H31" s="44" t="s">
        <v>80</v>
      </c>
      <c r="I31" s="45" t="s">
        <v>96</v>
      </c>
      <c r="J31" s="46" t="s">
        <v>11</v>
      </c>
      <c r="K31" s="47">
        <v>48</v>
      </c>
      <c r="L31" s="47"/>
      <c r="M31" s="47"/>
      <c r="N31" s="92"/>
      <c r="P31" s="2" t="s">
        <v>97</v>
      </c>
    </row>
    <row r="32" spans="1:16" s="2" customFormat="1" ht="27.75" customHeight="1" outlineLevel="1" x14ac:dyDescent="0.25">
      <c r="A32" s="88"/>
      <c r="B32" s="34"/>
      <c r="C32" s="88"/>
      <c r="D32" s="35"/>
      <c r="E32" s="35"/>
      <c r="F32" s="35"/>
      <c r="G32" s="32"/>
      <c r="H32" s="36" t="s">
        <v>135</v>
      </c>
      <c r="I32" s="37" t="s">
        <v>100</v>
      </c>
      <c r="J32" s="38" t="s">
        <v>11</v>
      </c>
      <c r="K32" s="39">
        <v>12</v>
      </c>
      <c r="L32" s="39"/>
      <c r="M32" s="39"/>
      <c r="N32" s="90"/>
    </row>
    <row r="33" spans="1:14" s="2" customFormat="1" ht="27.75" customHeight="1" outlineLevel="1" x14ac:dyDescent="0.25">
      <c r="A33" s="88"/>
      <c r="B33" s="34"/>
      <c r="C33" s="88"/>
      <c r="D33" s="35"/>
      <c r="E33" s="35"/>
      <c r="F33" s="35"/>
      <c r="G33" s="32"/>
      <c r="H33" s="36" t="s">
        <v>136</v>
      </c>
      <c r="I33" s="37" t="s">
        <v>101</v>
      </c>
      <c r="J33" s="38" t="s">
        <v>11</v>
      </c>
      <c r="K33" s="39">
        <v>8</v>
      </c>
      <c r="L33" s="39"/>
      <c r="M33" s="39"/>
      <c r="N33" s="90"/>
    </row>
    <row r="34" spans="1:14" s="2" customFormat="1" ht="27.75" customHeight="1" outlineLevel="1" x14ac:dyDescent="0.25">
      <c r="A34" s="76"/>
      <c r="B34" s="59"/>
      <c r="C34" s="76"/>
      <c r="D34" s="50"/>
      <c r="E34" s="50"/>
      <c r="F34" s="50"/>
      <c r="G34" s="33"/>
      <c r="H34" s="51" t="s">
        <v>137</v>
      </c>
      <c r="I34" s="52" t="s">
        <v>102</v>
      </c>
      <c r="J34" s="53" t="s">
        <v>11</v>
      </c>
      <c r="K34" s="54">
        <v>40</v>
      </c>
      <c r="L34" s="54"/>
      <c r="M34" s="54"/>
      <c r="N34" s="91"/>
    </row>
    <row r="35" spans="1:14" s="2" customFormat="1" outlineLevel="1" x14ac:dyDescent="0.25">
      <c r="A35" s="49">
        <v>18</v>
      </c>
      <c r="B35" s="34" t="s">
        <v>38</v>
      </c>
      <c r="C35" s="76" t="s">
        <v>33</v>
      </c>
      <c r="D35" s="50">
        <v>70</v>
      </c>
      <c r="E35" s="50"/>
      <c r="F35" s="50"/>
      <c r="G35" s="33"/>
      <c r="H35" s="51" t="s">
        <v>138</v>
      </c>
      <c r="I35" s="52" t="s">
        <v>39</v>
      </c>
      <c r="J35" s="53" t="s">
        <v>33</v>
      </c>
      <c r="K35" s="54">
        <v>70</v>
      </c>
      <c r="L35" s="54"/>
      <c r="M35" s="54"/>
      <c r="N35" s="55"/>
    </row>
    <row r="36" spans="1:14" s="2" customFormat="1" outlineLevel="1" x14ac:dyDescent="0.25">
      <c r="A36" s="77">
        <v>19</v>
      </c>
      <c r="B36" s="56" t="s">
        <v>40</v>
      </c>
      <c r="C36" s="61" t="s">
        <v>33</v>
      </c>
      <c r="D36" s="63">
        <v>100</v>
      </c>
      <c r="E36" s="63"/>
      <c r="F36" s="63"/>
      <c r="G36" s="64"/>
      <c r="H36" s="65" t="s">
        <v>81</v>
      </c>
      <c r="I36" s="66" t="s">
        <v>41</v>
      </c>
      <c r="J36" s="67" t="s">
        <v>33</v>
      </c>
      <c r="K36" s="68">
        <v>100</v>
      </c>
      <c r="L36" s="68"/>
      <c r="M36" s="68"/>
      <c r="N36" s="78"/>
    </row>
    <row r="37" spans="1:14" s="2" customFormat="1" ht="25.5" outlineLevel="1" x14ac:dyDescent="0.25">
      <c r="A37" s="41">
        <v>20</v>
      </c>
      <c r="B37" s="56" t="s">
        <v>42</v>
      </c>
      <c r="C37" s="74" t="s">
        <v>11</v>
      </c>
      <c r="D37" s="42">
        <v>22</v>
      </c>
      <c r="E37" s="42"/>
      <c r="F37" s="42"/>
      <c r="G37" s="43"/>
      <c r="H37" s="44" t="s">
        <v>83</v>
      </c>
      <c r="I37" s="45" t="s">
        <v>43</v>
      </c>
      <c r="J37" s="46" t="s">
        <v>11</v>
      </c>
      <c r="K37" s="47">
        <v>22</v>
      </c>
      <c r="L37" s="47"/>
      <c r="M37" s="47"/>
      <c r="N37" s="48"/>
    </row>
    <row r="38" spans="1:14" s="2" customFormat="1" ht="25.5" outlineLevel="1" x14ac:dyDescent="0.25">
      <c r="A38" s="49"/>
      <c r="B38" s="59"/>
      <c r="C38" s="76"/>
      <c r="D38" s="50"/>
      <c r="E38" s="50"/>
      <c r="F38" s="50"/>
      <c r="G38" s="33"/>
      <c r="H38" s="51" t="s">
        <v>99</v>
      </c>
      <c r="I38" s="52" t="s">
        <v>74</v>
      </c>
      <c r="J38" s="53" t="s">
        <v>11</v>
      </c>
      <c r="K38" s="54">
        <f>33*3+1</f>
        <v>100</v>
      </c>
      <c r="L38" s="54"/>
      <c r="M38" s="54"/>
      <c r="N38" s="55"/>
    </row>
    <row r="39" spans="1:14" s="2" customFormat="1" outlineLevel="1" x14ac:dyDescent="0.25">
      <c r="A39" s="77">
        <v>21</v>
      </c>
      <c r="B39" s="56" t="s">
        <v>65</v>
      </c>
      <c r="C39" s="61" t="s">
        <v>33</v>
      </c>
      <c r="D39" s="63">
        <v>18</v>
      </c>
      <c r="E39" s="63"/>
      <c r="F39" s="63"/>
      <c r="G39" s="64"/>
      <c r="H39" s="65" t="s">
        <v>84</v>
      </c>
      <c r="I39" s="66" t="s">
        <v>66</v>
      </c>
      <c r="J39" s="67" t="s">
        <v>33</v>
      </c>
      <c r="K39" s="68">
        <v>18</v>
      </c>
      <c r="L39" s="68"/>
      <c r="M39" s="68"/>
      <c r="N39" s="78"/>
    </row>
    <row r="40" spans="1:14" s="2" customFormat="1" outlineLevel="1" x14ac:dyDescent="0.25">
      <c r="A40" s="77">
        <v>22</v>
      </c>
      <c r="B40" s="56" t="s">
        <v>68</v>
      </c>
      <c r="C40" s="61" t="s">
        <v>11</v>
      </c>
      <c r="D40" s="63">
        <v>1</v>
      </c>
      <c r="E40" s="63"/>
      <c r="F40" s="63"/>
      <c r="G40" s="64"/>
      <c r="H40" s="65" t="s">
        <v>85</v>
      </c>
      <c r="I40" s="66" t="s">
        <v>69</v>
      </c>
      <c r="J40" s="67" t="s">
        <v>11</v>
      </c>
      <c r="K40" s="68">
        <v>1</v>
      </c>
      <c r="L40" s="68"/>
      <c r="M40" s="68"/>
      <c r="N40" s="78"/>
    </row>
    <row r="41" spans="1:14" s="2" customFormat="1" ht="25.5" outlineLevel="1" x14ac:dyDescent="0.25">
      <c r="A41" s="77">
        <f t="shared" ref="A41:A44" si="2">A40+1</f>
        <v>23</v>
      </c>
      <c r="B41" s="56" t="s">
        <v>64</v>
      </c>
      <c r="C41" s="61" t="s">
        <v>11</v>
      </c>
      <c r="D41" s="63">
        <v>1</v>
      </c>
      <c r="E41" s="63"/>
      <c r="F41" s="63"/>
      <c r="G41" s="64"/>
      <c r="H41" s="65" t="s">
        <v>86</v>
      </c>
      <c r="I41" s="66" t="s">
        <v>67</v>
      </c>
      <c r="J41" s="67" t="s">
        <v>11</v>
      </c>
      <c r="K41" s="68">
        <v>1</v>
      </c>
      <c r="L41" s="68"/>
      <c r="M41" s="68"/>
      <c r="N41" s="78"/>
    </row>
    <row r="42" spans="1:14" s="2" customFormat="1" ht="25.5" outlineLevel="1" x14ac:dyDescent="0.25">
      <c r="A42" s="77">
        <f t="shared" si="2"/>
        <v>24</v>
      </c>
      <c r="B42" s="56" t="s">
        <v>70</v>
      </c>
      <c r="C42" s="61" t="s">
        <v>11</v>
      </c>
      <c r="D42" s="63">
        <v>3</v>
      </c>
      <c r="E42" s="63"/>
      <c r="F42" s="63"/>
      <c r="G42" s="64"/>
      <c r="H42" s="65" t="s">
        <v>82</v>
      </c>
      <c r="I42" s="66" t="s">
        <v>71</v>
      </c>
      <c r="J42" s="67" t="s">
        <v>11</v>
      </c>
      <c r="K42" s="68">
        <v>3</v>
      </c>
      <c r="L42" s="68"/>
      <c r="M42" s="68"/>
      <c r="N42" s="78"/>
    </row>
    <row r="43" spans="1:14" s="2" customFormat="1" outlineLevel="1" x14ac:dyDescent="0.25">
      <c r="A43" s="77">
        <f t="shared" si="2"/>
        <v>25</v>
      </c>
      <c r="B43" s="56" t="s">
        <v>45</v>
      </c>
      <c r="C43" s="61" t="s">
        <v>11</v>
      </c>
      <c r="D43" s="63">
        <v>1</v>
      </c>
      <c r="E43" s="63"/>
      <c r="F43" s="63"/>
      <c r="G43" s="64"/>
      <c r="H43" s="65" t="s">
        <v>37</v>
      </c>
      <c r="I43" s="66" t="s">
        <v>44</v>
      </c>
      <c r="J43" s="67" t="s">
        <v>11</v>
      </c>
      <c r="K43" s="68">
        <v>1</v>
      </c>
      <c r="L43" s="68"/>
      <c r="M43" s="68"/>
      <c r="N43" s="78"/>
    </row>
    <row r="44" spans="1:14" s="2" customFormat="1" outlineLevel="1" x14ac:dyDescent="0.25">
      <c r="A44" s="41">
        <f t="shared" si="2"/>
        <v>26</v>
      </c>
      <c r="B44" s="56" t="s">
        <v>62</v>
      </c>
      <c r="C44" s="74" t="s">
        <v>11</v>
      </c>
      <c r="D44" s="42">
        <v>3</v>
      </c>
      <c r="E44" s="42"/>
      <c r="F44" s="42"/>
      <c r="G44" s="43"/>
      <c r="H44" s="44" t="s">
        <v>87</v>
      </c>
      <c r="I44" s="45" t="s">
        <v>63</v>
      </c>
      <c r="J44" s="46" t="s">
        <v>11</v>
      </c>
      <c r="K44" s="47">
        <v>3</v>
      </c>
      <c r="L44" s="47"/>
      <c r="M44" s="47"/>
      <c r="N44" s="48"/>
    </row>
    <row r="45" spans="1:14" s="2" customFormat="1" outlineLevel="1" x14ac:dyDescent="0.25">
      <c r="A45" s="74">
        <v>27</v>
      </c>
      <c r="B45" s="56" t="s">
        <v>103</v>
      </c>
      <c r="C45" s="74" t="s">
        <v>11</v>
      </c>
      <c r="D45" s="42">
        <v>7</v>
      </c>
      <c r="E45" s="42"/>
      <c r="F45" s="42"/>
      <c r="G45" s="43"/>
      <c r="H45" s="44" t="s">
        <v>88</v>
      </c>
      <c r="I45" s="45" t="s">
        <v>104</v>
      </c>
      <c r="J45" s="46" t="s">
        <v>11</v>
      </c>
      <c r="K45" s="47">
        <v>7</v>
      </c>
      <c r="L45" s="47"/>
      <c r="M45" s="47"/>
      <c r="N45" s="92"/>
    </row>
    <row r="46" spans="1:14" s="2" customFormat="1" ht="25.5" outlineLevel="1" x14ac:dyDescent="0.25">
      <c r="A46" s="88"/>
      <c r="B46" s="34"/>
      <c r="C46" s="88"/>
      <c r="D46" s="35"/>
      <c r="E46" s="35"/>
      <c r="F46" s="35"/>
      <c r="G46" s="32"/>
      <c r="H46" s="36" t="s">
        <v>114</v>
      </c>
      <c r="I46" s="37" t="s">
        <v>105</v>
      </c>
      <c r="J46" s="38" t="s">
        <v>11</v>
      </c>
      <c r="K46" s="39">
        <v>7</v>
      </c>
      <c r="L46" s="39"/>
      <c r="M46" s="39"/>
      <c r="N46" s="90"/>
    </row>
    <row r="47" spans="1:14" s="2" customFormat="1" outlineLevel="1" x14ac:dyDescent="0.25">
      <c r="A47" s="88"/>
      <c r="B47" s="34"/>
      <c r="C47" s="88"/>
      <c r="D47" s="35"/>
      <c r="E47" s="35"/>
      <c r="F47" s="35"/>
      <c r="G47" s="32"/>
      <c r="H47" s="36" t="s">
        <v>115</v>
      </c>
      <c r="I47" s="37" t="s">
        <v>101</v>
      </c>
      <c r="J47" s="38" t="s">
        <v>11</v>
      </c>
      <c r="K47" s="39">
        <v>1</v>
      </c>
      <c r="L47" s="39"/>
      <c r="M47" s="39"/>
      <c r="N47" s="90"/>
    </row>
    <row r="48" spans="1:14" s="2" customFormat="1" outlineLevel="1" x14ac:dyDescent="0.25">
      <c r="A48" s="76"/>
      <c r="B48" s="59"/>
      <c r="C48" s="76"/>
      <c r="D48" s="50"/>
      <c r="E48" s="50"/>
      <c r="F48" s="50"/>
      <c r="G48" s="33"/>
      <c r="H48" s="51" t="s">
        <v>116</v>
      </c>
      <c r="I48" s="52" t="s">
        <v>102</v>
      </c>
      <c r="J48" s="53" t="s">
        <v>11</v>
      </c>
      <c r="K48" s="54">
        <v>6</v>
      </c>
      <c r="L48" s="54"/>
      <c r="M48" s="54"/>
      <c r="N48" s="91"/>
    </row>
    <row r="49" spans="1:14" s="2" customFormat="1" outlineLevel="1" x14ac:dyDescent="0.25">
      <c r="A49" s="57">
        <v>28</v>
      </c>
      <c r="B49" s="34" t="s">
        <v>72</v>
      </c>
      <c r="C49" s="88" t="s">
        <v>11</v>
      </c>
      <c r="D49" s="35">
        <v>7</v>
      </c>
      <c r="E49" s="35"/>
      <c r="F49" s="35"/>
      <c r="G49" s="32"/>
      <c r="H49" s="36" t="s">
        <v>89</v>
      </c>
      <c r="I49" s="37" t="s">
        <v>73</v>
      </c>
      <c r="J49" s="38" t="s">
        <v>11</v>
      </c>
      <c r="K49" s="39">
        <v>7</v>
      </c>
      <c r="L49" s="39"/>
      <c r="M49" s="39"/>
      <c r="N49" s="58"/>
    </row>
    <row r="50" spans="1:14" s="2" customFormat="1" outlineLevel="1" x14ac:dyDescent="0.25">
      <c r="A50" s="74">
        <v>29</v>
      </c>
      <c r="B50" s="56" t="s">
        <v>107</v>
      </c>
      <c r="C50" s="74" t="s">
        <v>33</v>
      </c>
      <c r="D50" s="42">
        <v>150</v>
      </c>
      <c r="E50" s="42"/>
      <c r="F50" s="42"/>
      <c r="G50" s="43"/>
      <c r="H50" s="44" t="s">
        <v>90</v>
      </c>
      <c r="I50" s="45" t="s">
        <v>108</v>
      </c>
      <c r="J50" s="46" t="s">
        <v>33</v>
      </c>
      <c r="K50" s="47">
        <v>150</v>
      </c>
      <c r="L50" s="47"/>
      <c r="M50" s="47"/>
      <c r="N50" s="92"/>
    </row>
    <row r="51" spans="1:14" s="2" customFormat="1" outlineLevel="1" x14ac:dyDescent="0.25">
      <c r="A51" s="76"/>
      <c r="B51" s="59"/>
      <c r="C51" s="76"/>
      <c r="D51" s="50"/>
      <c r="E51" s="50"/>
      <c r="F51" s="50"/>
      <c r="G51" s="33"/>
      <c r="H51" s="51" t="s">
        <v>139</v>
      </c>
      <c r="I51" s="52" t="s">
        <v>109</v>
      </c>
      <c r="J51" s="53" t="s">
        <v>11</v>
      </c>
      <c r="K51" s="54">
        <v>300</v>
      </c>
      <c r="L51" s="54"/>
      <c r="M51" s="54"/>
      <c r="N51" s="91"/>
    </row>
    <row r="52" spans="1:14" s="2" customFormat="1" outlineLevel="1" x14ac:dyDescent="0.25">
      <c r="A52" s="93">
        <v>30</v>
      </c>
      <c r="B52" s="94" t="s">
        <v>106</v>
      </c>
      <c r="C52" s="95" t="s">
        <v>33</v>
      </c>
      <c r="D52" s="96">
        <v>70</v>
      </c>
      <c r="E52" s="96"/>
      <c r="F52" s="96"/>
      <c r="G52" s="97"/>
      <c r="H52" s="98" t="s">
        <v>91</v>
      </c>
      <c r="I52" s="99" t="s">
        <v>46</v>
      </c>
      <c r="J52" s="100" t="s">
        <v>33</v>
      </c>
      <c r="K52" s="101">
        <v>70</v>
      </c>
      <c r="L52" s="101"/>
      <c r="M52" s="101"/>
      <c r="N52" s="102"/>
    </row>
    <row r="53" spans="1:14" s="2" customFormat="1" outlineLevel="1" x14ac:dyDescent="0.25">
      <c r="A53" s="103">
        <v>31</v>
      </c>
      <c r="B53" s="104" t="s">
        <v>118</v>
      </c>
      <c r="C53" s="105" t="s">
        <v>119</v>
      </c>
      <c r="D53" s="106">
        <v>21</v>
      </c>
      <c r="E53" s="106"/>
      <c r="F53" s="106"/>
      <c r="G53" s="107"/>
      <c r="H53" s="108" t="s">
        <v>124</v>
      </c>
      <c r="I53" s="109" t="s">
        <v>121</v>
      </c>
      <c r="J53" s="110" t="s">
        <v>119</v>
      </c>
      <c r="K53" s="111">
        <v>21</v>
      </c>
      <c r="L53" s="101"/>
      <c r="M53" s="101"/>
      <c r="N53" s="102"/>
    </row>
    <row r="54" spans="1:14" s="2" customFormat="1" outlineLevel="1" x14ac:dyDescent="0.25">
      <c r="A54" s="103">
        <v>32</v>
      </c>
      <c r="B54" s="104" t="s">
        <v>122</v>
      </c>
      <c r="C54" s="105" t="s">
        <v>33</v>
      </c>
      <c r="D54" s="106">
        <v>60</v>
      </c>
      <c r="E54" s="106"/>
      <c r="F54" s="106"/>
      <c r="G54" s="107"/>
      <c r="H54" s="108" t="s">
        <v>120</v>
      </c>
      <c r="I54" s="109" t="s">
        <v>123</v>
      </c>
      <c r="J54" s="110" t="s">
        <v>33</v>
      </c>
      <c r="K54" s="111">
        <v>60</v>
      </c>
      <c r="L54" s="101"/>
      <c r="M54" s="101"/>
      <c r="N54" s="102"/>
    </row>
    <row r="55" spans="1:14" s="2" customFormat="1" outlineLevel="1" x14ac:dyDescent="0.25">
      <c r="A55" s="103">
        <v>33</v>
      </c>
      <c r="B55" s="104" t="s">
        <v>19</v>
      </c>
      <c r="C55" s="105" t="s">
        <v>20</v>
      </c>
      <c r="D55" s="106">
        <v>2</v>
      </c>
      <c r="E55" s="106"/>
      <c r="F55" s="106">
        <f t="shared" ref="F55" si="3">ROUND(D55*E55,2)</f>
        <v>0</v>
      </c>
      <c r="G55" s="107"/>
      <c r="H55" s="108"/>
      <c r="I55" s="109"/>
      <c r="J55" s="110"/>
      <c r="K55" s="111"/>
      <c r="L55" s="111"/>
      <c r="M55" s="111"/>
      <c r="N55" s="112"/>
    </row>
    <row r="56" spans="1:14" s="2" customFormat="1" ht="25.5" outlineLevel="1" x14ac:dyDescent="0.25">
      <c r="A56" s="103">
        <v>34</v>
      </c>
      <c r="B56" s="104" t="s">
        <v>95</v>
      </c>
      <c r="C56" s="105" t="s">
        <v>11</v>
      </c>
      <c r="D56" s="106">
        <v>1</v>
      </c>
      <c r="E56" s="106"/>
      <c r="F56" s="106"/>
      <c r="G56" s="107"/>
      <c r="H56" s="108"/>
      <c r="I56" s="109"/>
      <c r="J56" s="110"/>
      <c r="K56" s="111"/>
      <c r="L56" s="111"/>
      <c r="M56" s="111"/>
      <c r="N56" s="112"/>
    </row>
    <row r="57" spans="1:14" s="4" customFormat="1" ht="22.5" customHeight="1" x14ac:dyDescent="0.25">
      <c r="A57" s="17"/>
      <c r="B57" s="18"/>
      <c r="C57" s="19"/>
      <c r="D57" s="20"/>
      <c r="E57" s="20"/>
      <c r="F57" s="21">
        <f>SUM(F5:F30)</f>
        <v>0</v>
      </c>
      <c r="G57" s="72"/>
      <c r="H57" s="28"/>
      <c r="I57" s="30"/>
      <c r="J57" s="22"/>
      <c r="K57" s="23"/>
      <c r="L57" s="23"/>
      <c r="M57" s="24">
        <f>SUM(M5:M30)</f>
        <v>0</v>
      </c>
      <c r="N57" s="73">
        <f>F57+M57</f>
        <v>0</v>
      </c>
    </row>
    <row r="58" spans="1:14" ht="0.75" customHeight="1" x14ac:dyDescent="0.25"/>
    <row r="59" spans="1:14" s="4" customFormat="1" ht="21" customHeight="1" x14ac:dyDescent="0.25">
      <c r="A59" s="7" t="s">
        <v>8</v>
      </c>
      <c r="B59" s="8"/>
      <c r="C59" s="9"/>
      <c r="D59" s="10"/>
      <c r="E59" s="10"/>
      <c r="F59" s="11">
        <f>SUM(F5:F58)/2</f>
        <v>0</v>
      </c>
      <c r="G59" s="12"/>
      <c r="H59" s="29"/>
      <c r="I59" s="31"/>
      <c r="J59" s="13"/>
      <c r="K59" s="14"/>
      <c r="L59" s="14"/>
      <c r="M59" s="15">
        <f>SUM(M5:M58)/2</f>
        <v>0</v>
      </c>
      <c r="N59" s="16">
        <f>SUM(N5:N58)</f>
        <v>0</v>
      </c>
    </row>
    <row r="61" spans="1:14" x14ac:dyDescent="0.25">
      <c r="B61" t="s">
        <v>49</v>
      </c>
      <c r="D61" s="87"/>
      <c r="E61" s="87"/>
      <c r="F61" s="86" t="s">
        <v>48</v>
      </c>
      <c r="I61" t="s">
        <v>93</v>
      </c>
      <c r="K61" s="87"/>
      <c r="L61" s="87"/>
      <c r="M61" s="86" t="s">
        <v>92</v>
      </c>
    </row>
    <row r="78" spans="2:2" x14ac:dyDescent="0.25">
      <c r="B78" s="26"/>
    </row>
    <row r="91" spans="2:2" x14ac:dyDescent="0.25">
      <c r="B91" s="26"/>
    </row>
    <row r="116" spans="2:2" x14ac:dyDescent="0.25">
      <c r="B116" s="26"/>
    </row>
    <row r="117" spans="2:2" x14ac:dyDescent="0.25">
      <c r="B117" s="26"/>
    </row>
    <row r="118" spans="2:2" x14ac:dyDescent="0.25">
      <c r="B118" s="26"/>
    </row>
    <row r="119" spans="2:2" x14ac:dyDescent="0.25">
      <c r="B119" s="26"/>
    </row>
    <row r="139" spans="2:2" x14ac:dyDescent="0.25">
      <c r="B139" s="26"/>
    </row>
  </sheetData>
  <mergeCells count="1">
    <mergeCell ref="K1:N1"/>
  </mergeCells>
  <pageMargins left="0.43307086614173229" right="0.23622047244094491" top="0.15748031496062992" bottom="0.35433070866141736" header="0.31496062992125984" footer="0.31496062992125984"/>
  <pageSetup paperSize="9" scale="31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Кухтин</dc:creator>
  <cp:lastModifiedBy>Татьяна И. Чурсанова</cp:lastModifiedBy>
  <cp:lastPrinted>2024-02-12T07:23:36Z</cp:lastPrinted>
  <dcterms:created xsi:type="dcterms:W3CDTF">2020-07-24T12:45:56Z</dcterms:created>
  <dcterms:modified xsi:type="dcterms:W3CDTF">2024-02-19T10:35:39Z</dcterms:modified>
</cp:coreProperties>
</file>